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613"/>
  <workbookPr autoCompressPictures="0"/>
  <bookViews>
    <workbookView xWindow="11060" yWindow="1260" windowWidth="35520" windowHeight="25800" tabRatio="709" activeTab="1"/>
  </bookViews>
  <sheets>
    <sheet name="Instructions" sheetId="23" r:id="rId1"/>
    <sheet name="2021" sheetId="17" r:id="rId2"/>
    <sheet name="2022" sheetId="20" r:id="rId3"/>
    <sheet name="2023" sheetId="21" r:id="rId4"/>
    <sheet name="Pro Rata Share Calc" sheetId="24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7" l="1"/>
  <c r="C4" i="24"/>
  <c r="C7" i="24"/>
  <c r="C6" i="24"/>
  <c r="B2" i="17"/>
  <c r="G4" i="17"/>
  <c r="G5" i="17"/>
  <c r="B2" i="21"/>
  <c r="G4" i="21"/>
  <c r="G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4" i="21"/>
  <c r="D35" i="21"/>
  <c r="C32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2" i="20"/>
  <c r="G4" i="20"/>
  <c r="G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4" i="20"/>
  <c r="D35" i="20"/>
  <c r="C32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D34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B14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D35" i="17"/>
  <c r="C32" i="17"/>
</calcChain>
</file>

<file path=xl/sharedStrings.xml><?xml version="1.0" encoding="utf-8"?>
<sst xmlns="http://schemas.openxmlformats.org/spreadsheetml/2006/main" count="107" uniqueCount="35">
  <si>
    <t>PTO</t>
  </si>
  <si>
    <t>Used</t>
  </si>
  <si>
    <t>Date</t>
  </si>
  <si>
    <t>Max Carryover:</t>
  </si>
  <si>
    <t>Hours</t>
  </si>
  <si>
    <t>Used:</t>
  </si>
  <si>
    <t>Prev Bal</t>
  </si>
  <si>
    <t>Overage:</t>
  </si>
  <si>
    <t>Initial Hire:</t>
  </si>
  <si>
    <t>Years of Service:</t>
  </si>
  <si>
    <t>Accrual:</t>
  </si>
  <si>
    <t>&gt;</t>
  </si>
  <si>
    <t>&lt;</t>
  </si>
  <si>
    <t>—</t>
  </si>
  <si>
    <t>•</t>
  </si>
  <si>
    <t>Enter your initial hire date, previous PTO balance (if applicable), and date of first payday</t>
  </si>
  <si>
    <r>
      <t>in the boxes marked with "</t>
    </r>
    <r>
      <rPr>
        <b/>
        <sz val="18"/>
        <rFont val="Arial"/>
      </rPr>
      <t>&lt;</t>
    </r>
    <r>
      <rPr>
        <sz val="18"/>
        <rFont val="Arial"/>
      </rPr>
      <t>" or "</t>
    </r>
    <r>
      <rPr>
        <b/>
        <sz val="18"/>
        <rFont val="Arial"/>
      </rPr>
      <t>&gt;</t>
    </r>
    <r>
      <rPr>
        <sz val="18"/>
        <rFont val="Arial"/>
      </rPr>
      <t>"</t>
    </r>
  </si>
  <si>
    <t>INSTRUCTIONS</t>
  </si>
  <si>
    <t>column</t>
  </si>
  <si>
    <t>Future values are greyed out</t>
  </si>
  <si>
    <r>
      <t xml:space="preserve">The </t>
    </r>
    <r>
      <rPr>
        <b/>
        <sz val="18"/>
        <rFont val="Arial"/>
      </rPr>
      <t>Balance</t>
    </r>
    <r>
      <rPr>
        <sz val="18"/>
        <rFont val="Arial"/>
      </rPr>
      <t xml:space="preserve">, </t>
    </r>
    <r>
      <rPr>
        <b/>
        <sz val="18"/>
        <rFont val="Arial"/>
      </rPr>
      <t>Used</t>
    </r>
    <r>
      <rPr>
        <sz val="18"/>
        <rFont val="Arial"/>
      </rPr>
      <t xml:space="preserve">, and </t>
    </r>
    <r>
      <rPr>
        <b/>
        <sz val="18"/>
        <rFont val="Arial"/>
      </rPr>
      <t>Overage</t>
    </r>
    <r>
      <rPr>
        <sz val="18"/>
        <rFont val="Arial"/>
      </rPr>
      <t xml:space="preserve"> cells will update automatically</t>
    </r>
  </si>
  <si>
    <r>
      <t>As you use PTO, enter the hours used into the appropriate pay period's row in the '</t>
    </r>
    <r>
      <rPr>
        <b/>
        <sz val="18"/>
        <rFont val="Arial"/>
      </rPr>
      <t>Used</t>
    </r>
    <r>
      <rPr>
        <sz val="18"/>
        <rFont val="Arial"/>
      </rPr>
      <t>'</t>
    </r>
  </si>
  <si>
    <r>
      <rPr>
        <b/>
        <sz val="18"/>
        <rFont val="Arial"/>
      </rPr>
      <t>Years of Service</t>
    </r>
    <r>
      <rPr>
        <sz val="18"/>
        <rFont val="Arial"/>
      </rPr>
      <t xml:space="preserve"> and </t>
    </r>
    <r>
      <rPr>
        <b/>
        <sz val="18"/>
        <rFont val="Arial"/>
      </rPr>
      <t>Accrual</t>
    </r>
    <r>
      <rPr>
        <sz val="18"/>
        <rFont val="Arial"/>
      </rPr>
      <t xml:space="preserve"> are automatically calculated</t>
    </r>
  </si>
  <si>
    <t>Only the white cells with black borders are editable</t>
  </si>
  <si>
    <t>"</t>
  </si>
  <si>
    <t>Previous Anniversary</t>
  </si>
  <si>
    <t>Pro Rata Date</t>
  </si>
  <si>
    <t>Hours of Vacation</t>
  </si>
  <si>
    <t>Days</t>
  </si>
  <si>
    <t>Accrual</t>
  </si>
  <si>
    <t>Pro Rata Share</t>
  </si>
  <si>
    <t>Enter the date of your last anniversary before the Pro Rata date</t>
  </si>
  <si>
    <t>Pro Rata Date is the date on which the company calculates your share</t>
  </si>
  <si>
    <t>Enter the hours of vacation per year you receive</t>
  </si>
  <si>
    <t>This is the amount of PTO you should receive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</si>
</sst>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m/d/yyyy;@"/>
    <numFmt numFmtId="166" formatCode="[$-409]d\-mmm\-yyyy;@"/>
  </numFmts>
  <fonts count="18" x14ac:knownFonts="1">
    <font>
      <sz val="1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8"/>
      <name val="Arial"/>
    </font>
    <font>
      <sz val="18"/>
      <name val="Arial"/>
    </font>
    <font>
      <b/>
      <sz val="18"/>
      <color theme="0"/>
      <name val="Arial"/>
    </font>
    <font>
      <b/>
      <sz val="18"/>
      <color rgb="FF00B0F0"/>
      <name val="Arial"/>
    </font>
    <font>
      <sz val="18"/>
      <color rgb="FF7030A0"/>
      <name val="Arial"/>
    </font>
    <font>
      <sz val="18"/>
      <color theme="4"/>
      <name val="Arial"/>
    </font>
    <font>
      <sz val="18"/>
      <color theme="0"/>
      <name val="Arial"/>
    </font>
    <font>
      <sz val="18"/>
      <color rgb="FFD3E0EE"/>
      <name val="Arial"/>
    </font>
    <font>
      <b/>
      <sz val="18"/>
      <color theme="0" tint="-0.499984740745262"/>
      <name val="Arial"/>
    </font>
    <font>
      <b/>
      <sz val="18"/>
      <color rgb="FFC00000"/>
      <name val="Arial"/>
    </font>
    <font>
      <sz val="18"/>
      <color theme="0" tint="-0.14999847407452621"/>
      <name val="Arial"/>
    </font>
    <font>
      <sz val="18"/>
      <color theme="0" tint="-0.499984740745262"/>
      <name val="Arial"/>
    </font>
    <font>
      <sz val="16"/>
      <name val="Arial"/>
    </font>
    <font>
      <sz val="18"/>
      <color theme="0" tint="-4.9989318521683403E-2"/>
      <name val="Arial"/>
    </font>
    <font>
      <sz val="18"/>
      <color theme="4" tint="-0.249977111117893"/>
      <name val="Arial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66" fontId="4" fillId="0" borderId="1" xfId="0" applyNumberFormat="1" applyFont="1" applyFill="1" applyBorder="1" applyAlignment="1" applyProtection="1">
      <alignment horizontal="right" vertical="center"/>
    </xf>
    <xf numFmtId="166" fontId="4" fillId="5" borderId="1" xfId="0" applyNumberFormat="1" applyFont="1" applyFill="1" applyBorder="1" applyAlignment="1" applyProtection="1">
      <alignment horizontal="right" vertical="center"/>
    </xf>
    <xf numFmtId="2" fontId="10" fillId="7" borderId="1" xfId="0" applyNumberFormat="1" applyFont="1" applyFill="1" applyBorder="1" applyAlignment="1" applyProtection="1">
      <alignment horizontal="center" vertical="center"/>
    </xf>
    <xf numFmtId="1" fontId="3" fillId="4" borderId="1" xfId="0" applyNumberFormat="1" applyFont="1" applyFill="1" applyBorder="1" applyAlignment="1" applyProtection="1">
      <alignment horizontal="center" vertical="center"/>
    </xf>
    <xf numFmtId="2" fontId="12" fillId="8" borderId="1" xfId="0" applyNumberFormat="1" applyFont="1" applyFill="1" applyBorder="1" applyAlignment="1" applyProtection="1">
      <alignment horizontal="center" vertical="center"/>
    </xf>
    <xf numFmtId="165" fontId="9" fillId="2" borderId="1" xfId="0" applyNumberFormat="1" applyFont="1" applyFill="1" applyBorder="1" applyAlignment="1" applyProtection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16" fontId="5" fillId="2" borderId="4" xfId="0" applyNumberFormat="1" applyFont="1" applyFill="1" applyBorder="1" applyAlignment="1" applyProtection="1">
      <alignment horizontal="center" vertical="center"/>
    </xf>
    <xf numFmtId="2" fontId="5" fillId="2" borderId="4" xfId="0" applyNumberFormat="1" applyFont="1" applyFill="1" applyBorder="1" applyAlignment="1" applyProtection="1">
      <alignment horizontal="center" vertical="center"/>
    </xf>
    <xf numFmtId="2" fontId="6" fillId="2" borderId="4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66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66" fontId="4" fillId="0" borderId="1" xfId="0" applyNumberFormat="1" applyFont="1" applyFill="1" applyBorder="1" applyAlignment="1" applyProtection="1">
      <alignment horizontal="right" vertical="center"/>
      <protection locked="0"/>
    </xf>
    <xf numFmtId="164" fontId="7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2" fontId="8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2" fontId="9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4" fillId="6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2" fontId="13" fillId="0" borderId="0" xfId="0" applyNumberFormat="1" applyFont="1" applyAlignment="1" applyProtection="1">
      <alignment horizontal="center" vertical="center"/>
    </xf>
    <xf numFmtId="2" fontId="1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2" fontId="4" fillId="0" borderId="1" xfId="0" applyNumberFormat="1" applyFont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166" fontId="14" fillId="5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166" fontId="4" fillId="0" borderId="1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2" fontId="4" fillId="0" borderId="4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16" fillId="2" borderId="1" xfId="0" applyFont="1" applyFill="1" applyBorder="1" applyAlignment="1">
      <alignment horizontal="center"/>
    </xf>
    <xf numFmtId="2" fontId="16" fillId="9" borderId="1" xfId="0" applyNumberFormat="1" applyFont="1" applyFill="1" applyBorder="1" applyAlignment="1">
      <alignment horizontal="center"/>
    </xf>
    <xf numFmtId="0" fontId="17" fillId="0" borderId="0" xfId="0" applyFont="1"/>
    <xf numFmtId="1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</cellXfs>
  <cellStyles count="1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Normal" xfId="0" builtinId="0"/>
  </cellStyles>
  <dxfs count="122">
    <dxf>
      <font>
        <color theme="3" tint="0.39994506668294322"/>
      </font>
    </dxf>
    <dxf>
      <font>
        <color theme="0" tint="-0.499984740745262"/>
      </font>
      <fill>
        <patternFill>
          <bgColor theme="0" tint="-0.24994659260841701"/>
        </patternFill>
      </fill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0" tint="-0.499984740745262"/>
      </font>
      <fill>
        <patternFill>
          <bgColor theme="0" tint="-0.24994659260841701"/>
        </patternFill>
      </fill>
    </dxf>
    <dxf>
      <font>
        <color theme="6" tint="0.79998168889431442"/>
      </font>
      <fill>
        <patternFill patternType="solid">
          <bgColor theme="6" tint="0.79998168889431442"/>
        </patternFill>
      </fill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24994659260841701"/>
        </patternFill>
      </fill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0" tint="-0.499984740745262"/>
      </font>
      <fill>
        <patternFill>
          <bgColor theme="0" tint="-0.24994659260841701"/>
        </patternFill>
      </fill>
    </dxf>
    <dxf>
      <font>
        <color theme="6" tint="0.79998168889431442"/>
      </font>
      <fill>
        <patternFill patternType="solid">
          <bgColor theme="6" tint="0.79998168889431442"/>
        </patternFill>
      </fill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>
          <bgColor theme="0" tint="-0.24994659260841701"/>
        </patternFill>
      </fill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0" tint="-0.499984740745262"/>
      </font>
      <fill>
        <patternFill>
          <bgColor theme="0" tint="-0.24994659260841701"/>
        </patternFill>
      </fill>
    </dxf>
    <dxf>
      <font>
        <color theme="6" tint="0.79998168889431442"/>
      </font>
      <fill>
        <patternFill patternType="solid">
          <bgColor theme="6" tint="0.79998168889431442"/>
        </patternFill>
      </fill>
    </dxf>
    <dxf>
      <font>
        <b/>
        <i val="0"/>
        <color rgb="FFC00000"/>
      </font>
    </dxf>
    <dxf>
      <font>
        <color theme="0" tint="-0.499984740745262"/>
      </font>
      <fill>
        <patternFill>
          <bgColor theme="0" tint="-0.24994659260841701"/>
        </patternFill>
      </fill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39994506668294322"/>
      </font>
    </dxf>
    <dxf>
      <font>
        <color theme="0" tint="-0.499984740745262"/>
      </font>
      <fill>
        <patternFill>
          <bgColor theme="0" tint="-0.24994659260841701"/>
        </patternFill>
      </fill>
    </dxf>
    <dxf>
      <font>
        <color theme="6" tint="0.79998168889431442"/>
      </font>
      <fill>
        <patternFill patternType="solid">
          <bgColor theme="6" tint="0.79998168889431442"/>
        </patternFill>
      </fill>
    </dxf>
    <dxf>
      <font>
        <b/>
        <i val="0"/>
        <color rgb="FFC00000"/>
      </font>
    </dxf>
  </dxfs>
  <tableStyles count="0" defaultTableStyle="TableStyleMedium9" defaultPivotStyle="PivotStyleLight16"/>
  <colors>
    <mruColors>
      <color rgb="FFFFFF99"/>
      <color rgb="FFFF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showGridLines="0" showRowColHeaders="0" zoomScale="110" zoomScaleNormal="110" zoomScalePageLayoutView="110" workbookViewId="0">
      <selection activeCell="C16" sqref="C16"/>
    </sheetView>
  </sheetViews>
  <sheetFormatPr baseColWidth="10" defaultColWidth="8.83203125" defaultRowHeight="21" x14ac:dyDescent="0"/>
  <cols>
    <col min="1" max="1" width="4.1640625" style="40" customWidth="1"/>
    <col min="2" max="2" width="19.83203125" style="41" customWidth="1"/>
    <col min="3" max="4" width="12" style="41" customWidth="1"/>
    <col min="5" max="5" width="4.1640625" style="40" customWidth="1"/>
    <col min="6" max="6" width="9" style="40" customWidth="1"/>
    <col min="7" max="7" width="12" style="40" customWidth="1"/>
    <col min="8" max="8" width="19.83203125" style="40" customWidth="1"/>
    <col min="9" max="9" width="4.1640625" style="40" customWidth="1"/>
    <col min="10" max="10" width="46.1640625" style="40" customWidth="1"/>
    <col min="11" max="11" width="4.1640625" style="40" customWidth="1"/>
    <col min="12" max="12" width="12" style="40" customWidth="1"/>
    <col min="13" max="13" width="42" style="40" customWidth="1"/>
    <col min="14" max="16384" width="8.83203125" style="40"/>
  </cols>
  <sheetData>
    <row r="2" spans="1:13">
      <c r="B2" s="10">
        <v>44388</v>
      </c>
    </row>
    <row r="3" spans="1:13">
      <c r="B3" s="76" t="s">
        <v>0</v>
      </c>
      <c r="C3" s="77"/>
      <c r="D3" s="78"/>
      <c r="G3" s="36" t="s">
        <v>8</v>
      </c>
      <c r="H3" s="42">
        <v>42968</v>
      </c>
      <c r="I3" s="35" t="s">
        <v>12</v>
      </c>
    </row>
    <row r="4" spans="1:13">
      <c r="B4" s="13" t="s">
        <v>2</v>
      </c>
      <c r="C4" s="14" t="s">
        <v>1</v>
      </c>
      <c r="D4" s="14" t="s">
        <v>4</v>
      </c>
      <c r="G4" s="36" t="s">
        <v>9</v>
      </c>
      <c r="H4" s="11">
        <v>3.8877481177275839</v>
      </c>
      <c r="I4" s="43"/>
    </row>
    <row r="5" spans="1:13">
      <c r="B5" s="13"/>
      <c r="C5" s="15" t="s">
        <v>6</v>
      </c>
      <c r="D5" s="45">
        <v>24</v>
      </c>
      <c r="E5" s="35" t="s">
        <v>12</v>
      </c>
      <c r="F5" s="35"/>
      <c r="G5" s="36" t="s">
        <v>10</v>
      </c>
      <c r="H5" s="12">
        <v>6.77</v>
      </c>
      <c r="I5" s="33"/>
    </row>
    <row r="6" spans="1:13">
      <c r="A6" s="30" t="s">
        <v>11</v>
      </c>
      <c r="B6" s="5">
        <v>44211</v>
      </c>
      <c r="C6" s="37">
        <v>8</v>
      </c>
      <c r="D6" s="29">
        <v>22.77</v>
      </c>
      <c r="I6" s="46"/>
    </row>
    <row r="7" spans="1:13" ht="22" thickBot="1">
      <c r="B7" s="6">
        <v>44225</v>
      </c>
      <c r="C7" s="37"/>
      <c r="D7" s="29">
        <v>29.54</v>
      </c>
      <c r="J7" s="47"/>
    </row>
    <row r="8" spans="1:13" ht="22" thickTop="1">
      <c r="B8" s="6">
        <v>44239</v>
      </c>
      <c r="C8" s="37"/>
      <c r="D8" s="29">
        <v>36.31</v>
      </c>
      <c r="G8" s="48"/>
      <c r="H8" s="49"/>
      <c r="I8" s="49"/>
      <c r="J8" s="50"/>
      <c r="K8" s="49"/>
      <c r="L8" s="49"/>
      <c r="M8" s="51"/>
    </row>
    <row r="9" spans="1:13">
      <c r="B9" s="6">
        <v>44253</v>
      </c>
      <c r="C9" s="37"/>
      <c r="D9" s="29">
        <v>43.08</v>
      </c>
      <c r="G9" s="52"/>
      <c r="H9" s="53" t="s">
        <v>17</v>
      </c>
      <c r="I9" s="54"/>
      <c r="J9" s="55"/>
      <c r="K9" s="54"/>
      <c r="L9" s="54"/>
      <c r="M9" s="56"/>
    </row>
    <row r="10" spans="1:13">
      <c r="B10" s="6">
        <v>44267</v>
      </c>
      <c r="C10" s="37"/>
      <c r="D10" s="29">
        <v>49.849999999999994</v>
      </c>
      <c r="G10" s="57"/>
      <c r="H10" s="54"/>
      <c r="I10" s="54"/>
      <c r="J10" s="44"/>
      <c r="K10" s="54"/>
      <c r="L10" s="54"/>
      <c r="M10" s="56"/>
    </row>
    <row r="11" spans="1:13">
      <c r="B11" s="6">
        <v>44281</v>
      </c>
      <c r="C11" s="38"/>
      <c r="D11" s="29">
        <v>56.61999999999999</v>
      </c>
      <c r="G11" s="58" t="s">
        <v>14</v>
      </c>
      <c r="H11" s="54" t="s">
        <v>23</v>
      </c>
      <c r="I11" s="54"/>
      <c r="J11" s="54"/>
      <c r="K11" s="59" t="s">
        <v>24</v>
      </c>
      <c r="L11" s="60"/>
      <c r="M11" s="68" t="s">
        <v>24</v>
      </c>
    </row>
    <row r="12" spans="1:13">
      <c r="B12" s="6">
        <v>44295</v>
      </c>
      <c r="C12" s="37"/>
      <c r="D12" s="29">
        <v>63.389999999999986</v>
      </c>
      <c r="G12" s="58"/>
      <c r="H12" s="54"/>
      <c r="I12" s="54"/>
      <c r="J12" s="54"/>
      <c r="K12" s="54"/>
      <c r="L12" s="54"/>
      <c r="M12" s="56"/>
    </row>
    <row r="13" spans="1:13">
      <c r="B13" s="6">
        <v>44309</v>
      </c>
      <c r="C13" s="38">
        <v>8</v>
      </c>
      <c r="D13" s="29">
        <v>62.159999999999982</v>
      </c>
      <c r="G13" s="58" t="s">
        <v>14</v>
      </c>
      <c r="H13" s="54" t="s">
        <v>15</v>
      </c>
      <c r="I13" s="54"/>
      <c r="J13" s="54"/>
      <c r="K13" s="54"/>
      <c r="L13" s="54"/>
      <c r="M13" s="56"/>
    </row>
    <row r="14" spans="1:13">
      <c r="B14" s="6">
        <v>44323</v>
      </c>
      <c r="C14" s="38"/>
      <c r="D14" s="29">
        <v>68.929999999999978</v>
      </c>
      <c r="G14" s="57"/>
      <c r="H14" s="54" t="s">
        <v>16</v>
      </c>
      <c r="I14" s="54"/>
      <c r="J14" s="54"/>
      <c r="K14" s="54"/>
      <c r="L14" s="54"/>
      <c r="M14" s="56"/>
    </row>
    <row r="15" spans="1:13">
      <c r="B15" s="6">
        <v>44337</v>
      </c>
      <c r="C15" s="38"/>
      <c r="D15" s="29">
        <v>75.699999999999974</v>
      </c>
      <c r="G15" s="52"/>
      <c r="H15" s="44"/>
      <c r="I15" s="44"/>
      <c r="J15" s="44"/>
      <c r="K15" s="54"/>
      <c r="L15" s="54"/>
      <c r="M15" s="56"/>
    </row>
    <row r="16" spans="1:13">
      <c r="B16" s="6">
        <v>44351</v>
      </c>
      <c r="C16" s="38"/>
      <c r="D16" s="29">
        <v>82.46999999999997</v>
      </c>
      <c r="G16" s="58" t="s">
        <v>14</v>
      </c>
      <c r="H16" s="54" t="s">
        <v>22</v>
      </c>
      <c r="I16" s="54"/>
      <c r="J16" s="54"/>
      <c r="K16" s="54"/>
      <c r="L16" s="54"/>
      <c r="M16" s="56"/>
    </row>
    <row r="17" spans="2:13">
      <c r="B17" s="6">
        <v>44365</v>
      </c>
      <c r="C17" s="38"/>
      <c r="D17" s="29">
        <v>89.239999999999966</v>
      </c>
      <c r="G17" s="57"/>
      <c r="H17" s="54"/>
      <c r="I17" s="54"/>
      <c r="J17" s="54"/>
      <c r="K17" s="54"/>
      <c r="L17" s="54"/>
      <c r="M17" s="56"/>
    </row>
    <row r="18" spans="2:13">
      <c r="B18" s="6">
        <v>44379</v>
      </c>
      <c r="C18" s="38"/>
      <c r="D18" s="29">
        <v>96.009999999999962</v>
      </c>
      <c r="G18" s="58" t="s">
        <v>14</v>
      </c>
      <c r="H18" s="54" t="s">
        <v>21</v>
      </c>
      <c r="I18" s="54"/>
      <c r="J18" s="54"/>
      <c r="K18" s="54"/>
      <c r="L18" s="54"/>
      <c r="M18" s="56"/>
    </row>
    <row r="19" spans="2:13">
      <c r="B19" s="6">
        <v>44393</v>
      </c>
      <c r="C19" s="38"/>
      <c r="D19" s="29">
        <v>102.77999999999996</v>
      </c>
      <c r="G19" s="57"/>
      <c r="H19" s="54" t="s">
        <v>18</v>
      </c>
      <c r="I19" s="54"/>
      <c r="J19" s="54"/>
      <c r="K19" s="54"/>
      <c r="L19" s="54"/>
      <c r="M19" s="56"/>
    </row>
    <row r="20" spans="2:13">
      <c r="B20" s="6">
        <v>44407</v>
      </c>
      <c r="C20" s="38"/>
      <c r="D20" s="29">
        <v>109.54999999999995</v>
      </c>
      <c r="G20" s="58"/>
      <c r="H20" s="54"/>
      <c r="I20" s="54"/>
      <c r="J20" s="54"/>
      <c r="K20" s="54"/>
      <c r="L20" s="54"/>
      <c r="M20" s="56"/>
    </row>
    <row r="21" spans="2:13">
      <c r="B21" s="6">
        <v>44421</v>
      </c>
      <c r="C21" s="38"/>
      <c r="D21" s="29">
        <v>116.31999999999995</v>
      </c>
      <c r="G21" s="58" t="s">
        <v>14</v>
      </c>
      <c r="H21" s="54" t="s">
        <v>20</v>
      </c>
      <c r="I21" s="54"/>
      <c r="J21" s="54"/>
      <c r="K21" s="54"/>
      <c r="L21" s="54"/>
      <c r="M21" s="56"/>
    </row>
    <row r="22" spans="2:13">
      <c r="B22" s="6">
        <v>44435</v>
      </c>
      <c r="C22" s="38"/>
      <c r="D22" s="29">
        <v>123.08999999999995</v>
      </c>
      <c r="G22" s="57"/>
      <c r="H22" s="54"/>
      <c r="I22" s="54"/>
      <c r="J22" s="54"/>
      <c r="K22" s="54"/>
      <c r="L22" s="54"/>
      <c r="M22" s="56"/>
    </row>
    <row r="23" spans="2:13">
      <c r="B23" s="6">
        <v>44449</v>
      </c>
      <c r="C23" s="38"/>
      <c r="D23" s="29">
        <v>129.85999999999996</v>
      </c>
      <c r="G23" s="58" t="s">
        <v>14</v>
      </c>
      <c r="H23" s="61" t="s">
        <v>19</v>
      </c>
      <c r="I23" s="54"/>
      <c r="J23" s="54"/>
      <c r="K23" s="54"/>
      <c r="L23" s="54"/>
      <c r="M23" s="56"/>
    </row>
    <row r="24" spans="2:13">
      <c r="B24" s="6">
        <v>44463</v>
      </c>
      <c r="C24" s="38"/>
      <c r="D24" s="29">
        <v>136.62999999999997</v>
      </c>
      <c r="G24" s="62"/>
      <c r="H24" s="63"/>
      <c r="I24" s="54"/>
      <c r="J24" s="54"/>
      <c r="K24" s="54"/>
      <c r="L24" s="54"/>
      <c r="M24" s="56"/>
    </row>
    <row r="25" spans="2:13" ht="22" thickBot="1">
      <c r="B25" s="6">
        <v>44477</v>
      </c>
      <c r="C25" s="38"/>
      <c r="D25" s="29">
        <v>143.39999999999998</v>
      </c>
      <c r="G25" s="64"/>
      <c r="H25" s="65"/>
      <c r="I25" s="66"/>
      <c r="J25" s="66"/>
      <c r="K25" s="66"/>
      <c r="L25" s="66"/>
      <c r="M25" s="67"/>
    </row>
    <row r="26" spans="2:13" ht="22" thickTop="1">
      <c r="B26" s="6">
        <v>44491</v>
      </c>
      <c r="C26" s="38"/>
      <c r="D26" s="29">
        <v>150.16999999999999</v>
      </c>
      <c r="G26" s="63"/>
      <c r="H26" s="63"/>
    </row>
    <row r="27" spans="2:13">
      <c r="B27" s="6">
        <v>44505</v>
      </c>
      <c r="C27" s="38"/>
      <c r="D27" s="29">
        <v>156.94</v>
      </c>
      <c r="G27" s="63"/>
      <c r="H27" s="63"/>
    </row>
    <row r="28" spans="2:13">
      <c r="B28" s="6">
        <v>44519</v>
      </c>
      <c r="C28" s="38"/>
      <c r="D28" s="29">
        <v>163.71</v>
      </c>
      <c r="G28" s="44"/>
      <c r="H28" s="44"/>
    </row>
    <row r="29" spans="2:13">
      <c r="B29" s="6">
        <v>44533</v>
      </c>
      <c r="C29" s="38"/>
      <c r="D29" s="29">
        <v>170.48000000000002</v>
      </c>
      <c r="G29" s="44"/>
      <c r="H29" s="44"/>
    </row>
    <row r="30" spans="2:13">
      <c r="B30" s="6">
        <v>44547</v>
      </c>
      <c r="C30" s="38"/>
      <c r="D30" s="29">
        <v>177.25000000000003</v>
      </c>
      <c r="G30" s="44"/>
      <c r="H30" s="44"/>
    </row>
    <row r="31" spans="2:13">
      <c r="B31" s="6">
        <v>44561</v>
      </c>
      <c r="C31" s="38"/>
      <c r="D31" s="29">
        <v>184.02000000000004</v>
      </c>
      <c r="G31" s="44"/>
      <c r="H31" s="44"/>
    </row>
    <row r="32" spans="2:13">
      <c r="B32" s="30" t="s">
        <v>5</v>
      </c>
      <c r="C32" s="7">
        <v>16</v>
      </c>
      <c r="G32" s="44"/>
      <c r="H32" s="44"/>
    </row>
    <row r="34" spans="3:4">
      <c r="C34" s="30" t="s">
        <v>3</v>
      </c>
      <c r="D34" s="8">
        <v>176.01999999999998</v>
      </c>
    </row>
    <row r="35" spans="3:4">
      <c r="C35" s="31" t="s">
        <v>7</v>
      </c>
      <c r="D35" s="9">
        <v>8.0000000000000568</v>
      </c>
    </row>
    <row r="36" spans="3:4">
      <c r="D36" s="32"/>
    </row>
    <row r="37" spans="3:4">
      <c r="D37" s="32"/>
    </row>
  </sheetData>
  <sheetProtection sheet="1" objects="1" scenarios="1" selectLockedCells="1" selectUnlockedCells="1"/>
  <mergeCells count="1">
    <mergeCell ref="B3:D3"/>
  </mergeCells>
  <conditionalFormatting sqref="D34">
    <cfRule type="expression" dxfId="121" priority="3">
      <formula>$D$31&gt;$D$34</formula>
    </cfRule>
  </conditionalFormatting>
  <conditionalFormatting sqref="D35">
    <cfRule type="cellIs" dxfId="120" priority="2" operator="lessThanOrEqual">
      <formula>0</formula>
    </cfRule>
  </conditionalFormatting>
  <conditionalFormatting sqref="B7:B31">
    <cfRule type="cellIs" dxfId="119" priority="4" operator="greaterThan">
      <formula>$B$2</formula>
    </cfRule>
  </conditionalFormatting>
  <conditionalFormatting sqref="D10">
    <cfRule type="expression" dxfId="118" priority="5">
      <formula>$B$10&gt;$B$2</formula>
    </cfRule>
  </conditionalFormatting>
  <conditionalFormatting sqref="D7">
    <cfRule type="expression" dxfId="117" priority="6">
      <formula>$B$7&gt;$B$2</formula>
    </cfRule>
  </conditionalFormatting>
  <conditionalFormatting sqref="D8">
    <cfRule type="expression" dxfId="116" priority="7">
      <formula>$B$8&gt;$B$2</formula>
    </cfRule>
  </conditionalFormatting>
  <conditionalFormatting sqref="D9">
    <cfRule type="expression" dxfId="115" priority="8">
      <formula>$B$9&gt;$B$2</formula>
    </cfRule>
  </conditionalFormatting>
  <conditionalFormatting sqref="D14">
    <cfRule type="expression" dxfId="114" priority="9">
      <formula>$B$14&gt;$B$2</formula>
    </cfRule>
  </conditionalFormatting>
  <conditionalFormatting sqref="D15">
    <cfRule type="expression" dxfId="113" priority="10">
      <formula>$B$15&gt;$B$2</formula>
    </cfRule>
  </conditionalFormatting>
  <conditionalFormatting sqref="D16">
    <cfRule type="expression" dxfId="112" priority="11">
      <formula>$B$16&gt;$B$2</formula>
    </cfRule>
  </conditionalFormatting>
  <conditionalFormatting sqref="D17">
    <cfRule type="expression" dxfId="111" priority="12">
      <formula>$B$17&gt;$B$2</formula>
    </cfRule>
  </conditionalFormatting>
  <conditionalFormatting sqref="D18">
    <cfRule type="expression" dxfId="110" priority="13">
      <formula>$B$18&gt;$B$2</formula>
    </cfRule>
  </conditionalFormatting>
  <conditionalFormatting sqref="D19">
    <cfRule type="expression" dxfId="109" priority="14">
      <formula>$B$19&gt;$B$2</formula>
    </cfRule>
  </conditionalFormatting>
  <conditionalFormatting sqref="D20">
    <cfRule type="expression" dxfId="108" priority="15">
      <formula>$B$20&gt;$B$2</formula>
    </cfRule>
  </conditionalFormatting>
  <conditionalFormatting sqref="D21">
    <cfRule type="expression" dxfId="107" priority="16">
      <formula>$B$21&gt;$B$2</formula>
    </cfRule>
  </conditionalFormatting>
  <conditionalFormatting sqref="D22">
    <cfRule type="expression" dxfId="106" priority="17">
      <formula>$B$22&gt;$B$2</formula>
    </cfRule>
  </conditionalFormatting>
  <conditionalFormatting sqref="D23">
    <cfRule type="expression" dxfId="105" priority="18">
      <formula>$B$23&gt;$B$2</formula>
    </cfRule>
  </conditionalFormatting>
  <conditionalFormatting sqref="D24">
    <cfRule type="expression" dxfId="104" priority="19">
      <formula>$B$24&gt;$B$2</formula>
    </cfRule>
  </conditionalFormatting>
  <conditionalFormatting sqref="D25">
    <cfRule type="expression" dxfId="103" priority="20">
      <formula>$B$25&gt;$B$2</formula>
    </cfRule>
  </conditionalFormatting>
  <conditionalFormatting sqref="D26">
    <cfRule type="expression" dxfId="102" priority="21">
      <formula>$B$26&gt;$B$2</formula>
    </cfRule>
  </conditionalFormatting>
  <conditionalFormatting sqref="D27">
    <cfRule type="expression" dxfId="101" priority="22">
      <formula>$B$27&gt;$B$2</formula>
    </cfRule>
  </conditionalFormatting>
  <conditionalFormatting sqref="D28">
    <cfRule type="expression" dxfId="100" priority="23">
      <formula>$B$28&gt;$B$2</formula>
    </cfRule>
  </conditionalFormatting>
  <conditionalFormatting sqref="D29">
    <cfRule type="expression" dxfId="99" priority="24">
      <formula>$B$29&gt;$B$2</formula>
    </cfRule>
  </conditionalFormatting>
  <conditionalFormatting sqref="D30">
    <cfRule type="expression" dxfId="98" priority="25">
      <formula>$B$30&gt;$B$2</formula>
    </cfRule>
  </conditionalFormatting>
  <conditionalFormatting sqref="D11">
    <cfRule type="expression" dxfId="97" priority="26">
      <formula>$B$11&gt;$B$2</formula>
    </cfRule>
  </conditionalFormatting>
  <conditionalFormatting sqref="D12">
    <cfRule type="expression" dxfId="96" priority="27">
      <formula>$B$12&gt;$B$2</formula>
    </cfRule>
  </conditionalFormatting>
  <conditionalFormatting sqref="D13">
    <cfRule type="expression" dxfId="95" priority="28">
      <formula>$B$13&gt;$B$2</formula>
    </cfRule>
  </conditionalFormatting>
  <conditionalFormatting sqref="D31">
    <cfRule type="expression" dxfId="94" priority="29">
      <formula>$B$31&gt;$B$2</formula>
    </cfRule>
  </conditionalFormatting>
  <conditionalFormatting sqref="D6">
    <cfRule type="expression" dxfId="93" priority="30">
      <formula>$B$6&gt;$B$2</formula>
    </cfRule>
  </conditionalFormatting>
  <conditionalFormatting sqref="H3">
    <cfRule type="cellIs" dxfId="92" priority="1" operator="greaterThan">
      <formula>$B$2</formula>
    </cfRule>
  </conditionalFormatting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</sheetPr>
  <dimension ref="A2:J37"/>
  <sheetViews>
    <sheetView showGridLines="0" showRowColHeaders="0" tabSelected="1" zoomScale="110" zoomScaleNormal="110" zoomScalePageLayoutView="110" workbookViewId="0">
      <selection activeCell="D5" sqref="D5"/>
    </sheetView>
  </sheetViews>
  <sheetFormatPr baseColWidth="10" defaultColWidth="8.83203125" defaultRowHeight="21" x14ac:dyDescent="0"/>
  <cols>
    <col min="1" max="1" width="4.1640625" style="17" customWidth="1"/>
    <col min="2" max="2" width="21.6640625" style="16" customWidth="1"/>
    <col min="3" max="4" width="15.6640625" style="16" customWidth="1"/>
    <col min="5" max="5" width="4.1640625" style="17" customWidth="1"/>
    <col min="6" max="6" width="24" style="17" customWidth="1"/>
    <col min="7" max="7" width="21.6640625" style="17" customWidth="1"/>
    <col min="8" max="8" width="4.1640625" style="17" customWidth="1"/>
    <col min="9" max="9" width="17.6640625" style="17" customWidth="1"/>
    <col min="10" max="16384" width="8.83203125" style="17"/>
  </cols>
  <sheetData>
    <row r="2" spans="1:10">
      <c r="B2" s="10">
        <f ca="1">TODAY()</f>
        <v>44426</v>
      </c>
    </row>
    <row r="3" spans="1:10">
      <c r="B3" s="76" t="s">
        <v>0</v>
      </c>
      <c r="C3" s="77"/>
      <c r="D3" s="78"/>
      <c r="F3" s="36" t="s">
        <v>8</v>
      </c>
      <c r="G3" s="18">
        <v>42968</v>
      </c>
      <c r="H3" s="35" t="s">
        <v>12</v>
      </c>
    </row>
    <row r="4" spans="1:10">
      <c r="B4" s="13" t="s">
        <v>2</v>
      </c>
      <c r="C4" s="14" t="s">
        <v>1</v>
      </c>
      <c r="D4" s="14" t="s">
        <v>4</v>
      </c>
      <c r="F4" s="36" t="s">
        <v>9</v>
      </c>
      <c r="G4" s="11">
        <f ca="1">(B2-G3)/365.25</f>
        <v>3.9917864476386038</v>
      </c>
      <c r="H4" s="19"/>
      <c r="J4" s="20"/>
    </row>
    <row r="5" spans="1:10">
      <c r="B5" s="13"/>
      <c r="C5" s="15" t="s">
        <v>6</v>
      </c>
      <c r="D5" s="1"/>
      <c r="E5" s="35" t="s">
        <v>12</v>
      </c>
      <c r="F5" s="36" t="s">
        <v>10</v>
      </c>
      <c r="G5" s="12">
        <f ca="1">IF(G4&gt;10,9.85,
IF(G4&gt;5,8.31,
6.77))</f>
        <v>6.77</v>
      </c>
      <c r="H5" s="34"/>
      <c r="J5" s="20"/>
    </row>
    <row r="6" spans="1:10">
      <c r="A6" s="30"/>
      <c r="B6" s="39" t="s">
        <v>13</v>
      </c>
      <c r="C6" s="37" t="s">
        <v>13</v>
      </c>
      <c r="D6" s="29" t="s">
        <v>13</v>
      </c>
      <c r="H6" s="22"/>
      <c r="J6" s="20"/>
    </row>
    <row r="7" spans="1:10">
      <c r="B7" s="39" t="s">
        <v>13</v>
      </c>
      <c r="C7" s="37" t="s">
        <v>13</v>
      </c>
      <c r="D7" s="29" t="s">
        <v>13</v>
      </c>
      <c r="I7" s="23"/>
      <c r="J7" s="24"/>
    </row>
    <row r="8" spans="1:10">
      <c r="B8" s="39" t="s">
        <v>13</v>
      </c>
      <c r="C8" s="37" t="s">
        <v>13</v>
      </c>
      <c r="D8" s="29" t="s">
        <v>13</v>
      </c>
      <c r="I8" s="23"/>
      <c r="J8" s="25"/>
    </row>
    <row r="9" spans="1:10">
      <c r="B9" s="39" t="s">
        <v>13</v>
      </c>
      <c r="C9" s="37" t="s">
        <v>13</v>
      </c>
      <c r="D9" s="29" t="s">
        <v>13</v>
      </c>
      <c r="F9" s="20"/>
      <c r="G9" s="20"/>
      <c r="I9" s="26"/>
      <c r="J9" s="27"/>
    </row>
    <row r="10" spans="1:10">
      <c r="B10" s="39" t="s">
        <v>13</v>
      </c>
      <c r="C10" s="37" t="s">
        <v>13</v>
      </c>
      <c r="D10" s="29" t="s">
        <v>13</v>
      </c>
      <c r="I10" s="20"/>
      <c r="J10" s="20"/>
    </row>
    <row r="11" spans="1:10">
      <c r="B11" s="39" t="s">
        <v>13</v>
      </c>
      <c r="C11" s="38" t="s">
        <v>13</v>
      </c>
      <c r="D11" s="29" t="s">
        <v>13</v>
      </c>
      <c r="J11" s="20"/>
    </row>
    <row r="12" spans="1:10">
      <c r="A12" s="30"/>
      <c r="B12" s="39" t="s">
        <v>13</v>
      </c>
      <c r="C12" s="38" t="s">
        <v>13</v>
      </c>
      <c r="D12" s="29" t="s">
        <v>13</v>
      </c>
      <c r="J12" s="20"/>
    </row>
    <row r="13" spans="1:10">
      <c r="A13" s="30" t="s">
        <v>11</v>
      </c>
      <c r="B13" s="21">
        <v>44304</v>
      </c>
      <c r="C13" s="3"/>
      <c r="D13" s="29">
        <f ca="1">SUM(D12,G5)-C13</f>
        <v>6.77</v>
      </c>
      <c r="J13" s="20"/>
    </row>
    <row r="14" spans="1:10">
      <c r="B14" s="6">
        <f t="shared" ref="B13:B31" si="0">B13+14</f>
        <v>44318</v>
      </c>
      <c r="C14" s="3"/>
      <c r="D14" s="29">
        <f ca="1">SUM(D13,G5)-C14</f>
        <v>13.54</v>
      </c>
    </row>
    <row r="15" spans="1:10">
      <c r="B15" s="6">
        <f t="shared" si="0"/>
        <v>44332</v>
      </c>
      <c r="C15" s="3"/>
      <c r="D15" s="29">
        <f ca="1">SUM(D14,G5)-C15</f>
        <v>20.309999999999999</v>
      </c>
      <c r="F15" s="20"/>
      <c r="G15" s="20"/>
      <c r="H15" s="20"/>
      <c r="I15" s="20"/>
      <c r="J15" s="20"/>
    </row>
    <row r="16" spans="1:10">
      <c r="B16" s="6">
        <f t="shared" si="0"/>
        <v>44346</v>
      </c>
      <c r="C16" s="3"/>
      <c r="D16" s="29">
        <f ca="1">SUM(D15,G5)-C16</f>
        <v>27.08</v>
      </c>
    </row>
    <row r="17" spans="2:7">
      <c r="B17" s="6">
        <f t="shared" si="0"/>
        <v>44360</v>
      </c>
      <c r="C17" s="3"/>
      <c r="D17" s="29">
        <f ca="1">SUM(D16,G5)-C17</f>
        <v>33.849999999999994</v>
      </c>
    </row>
    <row r="18" spans="2:7">
      <c r="B18" s="6">
        <f t="shared" si="0"/>
        <v>44374</v>
      </c>
      <c r="C18" s="3"/>
      <c r="D18" s="29">
        <f ca="1">SUM(D17,G5)-C18</f>
        <v>40.61999999999999</v>
      </c>
    </row>
    <row r="19" spans="2:7">
      <c r="B19" s="6">
        <f t="shared" si="0"/>
        <v>44388</v>
      </c>
      <c r="C19" s="3"/>
      <c r="D19" s="29">
        <f ca="1">SUM(D18,G5)-C19</f>
        <v>47.389999999999986</v>
      </c>
    </row>
    <row r="20" spans="2:7">
      <c r="B20" s="6">
        <f t="shared" si="0"/>
        <v>44402</v>
      </c>
      <c r="C20" s="3"/>
      <c r="D20" s="29">
        <f ca="1">SUM(D19,G5)-C20</f>
        <v>54.159999999999982</v>
      </c>
    </row>
    <row r="21" spans="2:7">
      <c r="B21" s="6">
        <f t="shared" si="0"/>
        <v>44416</v>
      </c>
      <c r="C21" s="3"/>
      <c r="D21" s="29">
        <f ca="1">SUM(D20,G5)-C21</f>
        <v>60.929999999999978</v>
      </c>
      <c r="F21" s="4"/>
      <c r="G21" s="4"/>
    </row>
    <row r="22" spans="2:7">
      <c r="B22" s="6">
        <f t="shared" si="0"/>
        <v>44430</v>
      </c>
      <c r="C22" s="3"/>
      <c r="D22" s="29">
        <f ca="1">SUM(D21,G5)-C22</f>
        <v>67.699999999999974</v>
      </c>
      <c r="F22" s="4"/>
      <c r="G22" s="4"/>
    </row>
    <row r="23" spans="2:7">
      <c r="B23" s="6">
        <f t="shared" si="0"/>
        <v>44444</v>
      </c>
      <c r="C23" s="3"/>
      <c r="D23" s="29">
        <f ca="1">SUM(D22,G5)-C23</f>
        <v>74.46999999999997</v>
      </c>
      <c r="F23" s="4"/>
      <c r="G23" s="4"/>
    </row>
    <row r="24" spans="2:7">
      <c r="B24" s="6">
        <f t="shared" si="0"/>
        <v>44458</v>
      </c>
      <c r="C24" s="3"/>
      <c r="D24" s="29">
        <f ca="1">SUM(D23,G5)-C24</f>
        <v>81.239999999999966</v>
      </c>
      <c r="F24" s="4"/>
      <c r="G24" s="4"/>
    </row>
    <row r="25" spans="2:7">
      <c r="B25" s="6">
        <f t="shared" si="0"/>
        <v>44472</v>
      </c>
      <c r="C25" s="3"/>
      <c r="D25" s="29">
        <f ca="1">SUM(D24,G5)-C25</f>
        <v>88.009999999999962</v>
      </c>
      <c r="F25" s="20"/>
      <c r="G25" s="20"/>
    </row>
    <row r="26" spans="2:7">
      <c r="B26" s="6">
        <f t="shared" si="0"/>
        <v>44486</v>
      </c>
      <c r="C26" s="3"/>
      <c r="D26" s="29">
        <f ca="1">SUM(D25,G5)-C26</f>
        <v>94.779999999999959</v>
      </c>
      <c r="F26" s="4"/>
      <c r="G26" s="4"/>
    </row>
    <row r="27" spans="2:7">
      <c r="B27" s="6">
        <f t="shared" si="0"/>
        <v>44500</v>
      </c>
      <c r="C27" s="3"/>
      <c r="D27" s="29">
        <f ca="1">SUM(D26,G5)-C27</f>
        <v>101.54999999999995</v>
      </c>
      <c r="F27" s="4"/>
      <c r="G27" s="4"/>
    </row>
    <row r="28" spans="2:7">
      <c r="B28" s="6">
        <f t="shared" si="0"/>
        <v>44514</v>
      </c>
      <c r="C28" s="3"/>
      <c r="D28" s="29">
        <f ca="1">SUM(D27,G5)-C28</f>
        <v>108.31999999999995</v>
      </c>
      <c r="F28" s="20"/>
      <c r="G28" s="20"/>
    </row>
    <row r="29" spans="2:7">
      <c r="B29" s="6">
        <f t="shared" si="0"/>
        <v>44528</v>
      </c>
      <c r="C29" s="3"/>
      <c r="D29" s="29">
        <f ca="1">SUM(D28,G5)-C29</f>
        <v>115.08999999999995</v>
      </c>
      <c r="F29" s="20"/>
      <c r="G29" s="20"/>
    </row>
    <row r="30" spans="2:7">
      <c r="B30" s="6">
        <f t="shared" si="0"/>
        <v>44542</v>
      </c>
      <c r="C30" s="3"/>
      <c r="D30" s="29">
        <f ca="1">SUM(D29,G5)-C30</f>
        <v>121.85999999999994</v>
      </c>
      <c r="F30" s="20"/>
      <c r="G30" s="20"/>
    </row>
    <row r="31" spans="2:7">
      <c r="B31" s="6">
        <f t="shared" si="0"/>
        <v>44556</v>
      </c>
      <c r="C31" s="3"/>
      <c r="D31" s="29">
        <f ca="1">SUM(D30,G5)-C31</f>
        <v>128.62999999999994</v>
      </c>
      <c r="F31" s="20"/>
      <c r="G31" s="20"/>
    </row>
    <row r="32" spans="2:7">
      <c r="B32" s="30" t="s">
        <v>5</v>
      </c>
      <c r="C32" s="7">
        <f>SUM(C6:C31)</f>
        <v>0</v>
      </c>
      <c r="F32" s="20"/>
      <c r="G32" s="20"/>
    </row>
    <row r="34" spans="3:4">
      <c r="C34" s="30" t="s">
        <v>3</v>
      </c>
      <c r="D34" s="8">
        <f ca="1">G5*26</f>
        <v>176.01999999999998</v>
      </c>
    </row>
    <row r="35" spans="3:4">
      <c r="C35" s="31" t="s">
        <v>7</v>
      </c>
      <c r="D35" s="9">
        <f ca="1">D31-D34</f>
        <v>-47.390000000000043</v>
      </c>
    </row>
    <row r="36" spans="3:4">
      <c r="D36" s="28"/>
    </row>
    <row r="37" spans="3:4">
      <c r="D37" s="28"/>
    </row>
  </sheetData>
  <sheetProtection sheet="1" objects="1" scenarios="1" selectLockedCells="1"/>
  <mergeCells count="1">
    <mergeCell ref="B3:D3"/>
  </mergeCells>
  <conditionalFormatting sqref="D34">
    <cfRule type="expression" dxfId="91" priority="7">
      <formula>$D$31&gt;$D$34</formula>
    </cfRule>
  </conditionalFormatting>
  <conditionalFormatting sqref="D35">
    <cfRule type="cellIs" dxfId="90" priority="5" operator="lessThanOrEqual">
      <formula>0</formula>
    </cfRule>
  </conditionalFormatting>
  <conditionalFormatting sqref="B14:B31">
    <cfRule type="cellIs" dxfId="89" priority="89" operator="greaterThan">
      <formula>$B$2</formula>
    </cfRule>
  </conditionalFormatting>
  <conditionalFormatting sqref="D10">
    <cfRule type="expression" dxfId="88" priority="90">
      <formula>$B$10&gt;$B$2</formula>
    </cfRule>
  </conditionalFormatting>
  <conditionalFormatting sqref="D7">
    <cfRule type="expression" dxfId="87" priority="91">
      <formula>$B$7&gt;$B$2</formula>
    </cfRule>
  </conditionalFormatting>
  <conditionalFormatting sqref="D8">
    <cfRule type="expression" dxfId="86" priority="92">
      <formula>$B$8&gt;$B$2</formula>
    </cfRule>
  </conditionalFormatting>
  <conditionalFormatting sqref="D9">
    <cfRule type="expression" dxfId="85" priority="93">
      <formula>$B$9&gt;$B$2</formula>
    </cfRule>
  </conditionalFormatting>
  <conditionalFormatting sqref="D14">
    <cfRule type="expression" dxfId="84" priority="94">
      <formula>$B$14&gt;$B$2</formula>
    </cfRule>
  </conditionalFormatting>
  <conditionalFormatting sqref="D15">
    <cfRule type="expression" dxfId="83" priority="95">
      <formula>$B$15&gt;$B$2</formula>
    </cfRule>
  </conditionalFormatting>
  <conditionalFormatting sqref="D16">
    <cfRule type="expression" dxfId="82" priority="96">
      <formula>$B$16&gt;$B$2</formula>
    </cfRule>
  </conditionalFormatting>
  <conditionalFormatting sqref="D17">
    <cfRule type="expression" dxfId="81" priority="97">
      <formula>$B$17&gt;$B$2</formula>
    </cfRule>
  </conditionalFormatting>
  <conditionalFormatting sqref="D18">
    <cfRule type="expression" dxfId="80" priority="98">
      <formula>$B$18&gt;$B$2</formula>
    </cfRule>
  </conditionalFormatting>
  <conditionalFormatting sqref="D19">
    <cfRule type="expression" dxfId="79" priority="99">
      <formula>$B$19&gt;$B$2</formula>
    </cfRule>
  </conditionalFormatting>
  <conditionalFormatting sqref="D20">
    <cfRule type="expression" dxfId="78" priority="100">
      <formula>$B$20&gt;$B$2</formula>
    </cfRule>
  </conditionalFormatting>
  <conditionalFormatting sqref="D21">
    <cfRule type="expression" dxfId="77" priority="101">
      <formula>$B$21&gt;$B$2</formula>
    </cfRule>
  </conditionalFormatting>
  <conditionalFormatting sqref="D22">
    <cfRule type="expression" dxfId="76" priority="102">
      <formula>$B$22&gt;$B$2</formula>
    </cfRule>
  </conditionalFormatting>
  <conditionalFormatting sqref="D23">
    <cfRule type="expression" dxfId="75" priority="103">
      <formula>$B$23&gt;$B$2</formula>
    </cfRule>
  </conditionalFormatting>
  <conditionalFormatting sqref="D24">
    <cfRule type="expression" dxfId="74" priority="104">
      <formula>$B$24&gt;$B$2</formula>
    </cfRule>
  </conditionalFormatting>
  <conditionalFormatting sqref="D25">
    <cfRule type="expression" dxfId="73" priority="105">
      <formula>$B$25&gt;$B$2</formula>
    </cfRule>
  </conditionalFormatting>
  <conditionalFormatting sqref="D26">
    <cfRule type="expression" dxfId="72" priority="106">
      <formula>$B$26&gt;$B$2</formula>
    </cfRule>
  </conditionalFormatting>
  <conditionalFormatting sqref="D27">
    <cfRule type="expression" dxfId="71" priority="107">
      <formula>$B$27&gt;$B$2</formula>
    </cfRule>
  </conditionalFormatting>
  <conditionalFormatting sqref="D28">
    <cfRule type="expression" dxfId="70" priority="108">
      <formula>$B$28&gt;$B$2</formula>
    </cfRule>
  </conditionalFormatting>
  <conditionalFormatting sqref="D29">
    <cfRule type="expression" dxfId="69" priority="109">
      <formula>$B$29&gt;$B$2</formula>
    </cfRule>
  </conditionalFormatting>
  <conditionalFormatting sqref="D30">
    <cfRule type="expression" dxfId="68" priority="110">
      <formula>$B$30&gt;$B$2</formula>
    </cfRule>
  </conditionalFormatting>
  <conditionalFormatting sqref="D11">
    <cfRule type="expression" dxfId="67" priority="111">
      <formula>$B$11&gt;$B$2</formula>
    </cfRule>
  </conditionalFormatting>
  <conditionalFormatting sqref="D13">
    <cfRule type="expression" dxfId="65" priority="113">
      <formula>$B$13&gt;$B$2</formula>
    </cfRule>
  </conditionalFormatting>
  <conditionalFormatting sqref="D31">
    <cfRule type="expression" dxfId="64" priority="114">
      <formula>$B$31&gt;$B$2</formula>
    </cfRule>
  </conditionalFormatting>
  <conditionalFormatting sqref="D6">
    <cfRule type="expression" dxfId="63" priority="115">
      <formula>$B$6&gt;$B$2</formula>
    </cfRule>
  </conditionalFormatting>
  <conditionalFormatting sqref="G3">
    <cfRule type="cellIs" dxfId="62" priority="3" operator="greaterThan">
      <formula>$B$2</formula>
    </cfRule>
  </conditionalFormatting>
  <conditionalFormatting sqref="B6">
    <cfRule type="cellIs" dxfId="61" priority="2" operator="greaterThan">
      <formula>$B$2</formula>
    </cfRule>
  </conditionalFormatting>
  <conditionalFormatting sqref="D12">
    <cfRule type="expression" dxfId="0" priority="1">
      <formula>$B$11&gt;$B$2</formula>
    </cfRule>
  </conditionalFormatting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</sheetPr>
  <dimension ref="A2:J37"/>
  <sheetViews>
    <sheetView showGridLines="0" showRowColHeaders="0" zoomScale="110" zoomScaleNormal="110" zoomScalePageLayoutView="110" workbookViewId="0">
      <selection activeCell="D5" sqref="D5"/>
    </sheetView>
  </sheetViews>
  <sheetFormatPr baseColWidth="10" defaultColWidth="8.83203125" defaultRowHeight="21" x14ac:dyDescent="0"/>
  <cols>
    <col min="1" max="1" width="4.1640625" style="17" customWidth="1"/>
    <col min="2" max="2" width="21.6640625" style="16" customWidth="1"/>
    <col min="3" max="4" width="15.6640625" style="16" customWidth="1"/>
    <col min="5" max="5" width="4.1640625" style="17" customWidth="1"/>
    <col min="6" max="6" width="24" style="17" customWidth="1"/>
    <col min="7" max="7" width="21.6640625" style="17" customWidth="1"/>
    <col min="8" max="8" width="4.1640625" style="17" customWidth="1"/>
    <col min="9" max="9" width="17.6640625" style="17" customWidth="1"/>
    <col min="10" max="16384" width="8.83203125" style="17"/>
  </cols>
  <sheetData>
    <row r="2" spans="1:10">
      <c r="B2" s="10">
        <f ca="1">TODAY()</f>
        <v>44426</v>
      </c>
    </row>
    <row r="3" spans="1:10">
      <c r="B3" s="76" t="s">
        <v>0</v>
      </c>
      <c r="C3" s="77"/>
      <c r="D3" s="78"/>
      <c r="F3" s="36" t="s">
        <v>8</v>
      </c>
      <c r="G3" s="18">
        <v>42968</v>
      </c>
      <c r="H3" s="35" t="s">
        <v>12</v>
      </c>
    </row>
    <row r="4" spans="1:10">
      <c r="B4" s="13" t="s">
        <v>2</v>
      </c>
      <c r="C4" s="14" t="s">
        <v>1</v>
      </c>
      <c r="D4" s="14" t="s">
        <v>4</v>
      </c>
      <c r="F4" s="36" t="s">
        <v>9</v>
      </c>
      <c r="G4" s="11">
        <f ca="1">(B2-G3)/365.25</f>
        <v>3.9917864476386038</v>
      </c>
      <c r="H4" s="19"/>
      <c r="J4" s="20"/>
    </row>
    <row r="5" spans="1:10">
      <c r="B5" s="13"/>
      <c r="C5" s="15" t="s">
        <v>6</v>
      </c>
      <c r="D5" s="1"/>
      <c r="E5" s="35" t="s">
        <v>12</v>
      </c>
      <c r="F5" s="36" t="s">
        <v>10</v>
      </c>
      <c r="G5" s="12">
        <f ca="1">IF(G4&gt;10,9.85,
IF(G4&gt;5,8.31,
6.77))</f>
        <v>6.77</v>
      </c>
      <c r="H5" s="34"/>
      <c r="J5" s="20"/>
    </row>
    <row r="6" spans="1:10">
      <c r="A6" s="30" t="s">
        <v>11</v>
      </c>
      <c r="B6" s="21">
        <v>44570</v>
      </c>
      <c r="C6" s="3"/>
      <c r="D6" s="29">
        <f ca="1">SUM(D5,G5)-C6</f>
        <v>6.77</v>
      </c>
      <c r="H6" s="22"/>
      <c r="J6" s="20"/>
    </row>
    <row r="7" spans="1:10">
      <c r="B7" s="6">
        <f t="shared" ref="B7:B31" si="0">B6+14</f>
        <v>44584</v>
      </c>
      <c r="C7" s="3"/>
      <c r="D7" s="29">
        <f ca="1">SUM(D6,G5)-C7</f>
        <v>13.54</v>
      </c>
      <c r="I7" s="23"/>
      <c r="J7" s="24"/>
    </row>
    <row r="8" spans="1:10">
      <c r="B8" s="6">
        <f t="shared" si="0"/>
        <v>44598</v>
      </c>
      <c r="C8" s="3"/>
      <c r="D8" s="29">
        <f ca="1">SUM(D7,G5)-C8</f>
        <v>20.309999999999999</v>
      </c>
      <c r="I8" s="23"/>
      <c r="J8" s="25"/>
    </row>
    <row r="9" spans="1:10">
      <c r="B9" s="6">
        <f t="shared" si="0"/>
        <v>44612</v>
      </c>
      <c r="C9" s="3"/>
      <c r="D9" s="29">
        <f ca="1">SUM(D8,G5)-C9</f>
        <v>27.08</v>
      </c>
      <c r="F9" s="20"/>
      <c r="G9" s="20"/>
      <c r="I9" s="26"/>
      <c r="J9" s="27"/>
    </row>
    <row r="10" spans="1:10">
      <c r="B10" s="6">
        <f t="shared" si="0"/>
        <v>44626</v>
      </c>
      <c r="C10" s="3"/>
      <c r="D10" s="29">
        <f ca="1">SUM(D9,G5)-C10</f>
        <v>33.849999999999994</v>
      </c>
      <c r="I10" s="20"/>
      <c r="J10" s="20"/>
    </row>
    <row r="11" spans="1:10">
      <c r="B11" s="6">
        <f t="shared" si="0"/>
        <v>44640</v>
      </c>
      <c r="C11" s="3"/>
      <c r="D11" s="29">
        <f ca="1">SUM(D10,G5)-C11</f>
        <v>40.61999999999999</v>
      </c>
      <c r="J11" s="20"/>
    </row>
    <row r="12" spans="1:10">
      <c r="B12" s="6">
        <f t="shared" si="0"/>
        <v>44654</v>
      </c>
      <c r="C12" s="3"/>
      <c r="D12" s="29">
        <f ca="1">SUM(D11,G5)-C12</f>
        <v>47.389999999999986</v>
      </c>
      <c r="J12" s="20"/>
    </row>
    <row r="13" spans="1:10">
      <c r="B13" s="6">
        <f t="shared" si="0"/>
        <v>44668</v>
      </c>
      <c r="C13" s="3"/>
      <c r="D13" s="29">
        <f ca="1">SUM(D12,G5)-C13</f>
        <v>54.159999999999982</v>
      </c>
      <c r="J13" s="20"/>
    </row>
    <row r="14" spans="1:10">
      <c r="B14" s="6">
        <f t="shared" si="0"/>
        <v>44682</v>
      </c>
      <c r="C14" s="3"/>
      <c r="D14" s="29">
        <f ca="1">SUM(D13,G5)-C14</f>
        <v>60.929999999999978</v>
      </c>
    </row>
    <row r="15" spans="1:10">
      <c r="B15" s="6">
        <f t="shared" si="0"/>
        <v>44696</v>
      </c>
      <c r="C15" s="3"/>
      <c r="D15" s="29">
        <f ca="1">SUM(D14,G5)-C15</f>
        <v>67.699999999999974</v>
      </c>
      <c r="F15" s="20"/>
      <c r="G15" s="20"/>
      <c r="H15" s="20"/>
      <c r="I15" s="20"/>
      <c r="J15" s="20"/>
    </row>
    <row r="16" spans="1:10">
      <c r="B16" s="6">
        <f t="shared" si="0"/>
        <v>44710</v>
      </c>
      <c r="C16" s="3"/>
      <c r="D16" s="29">
        <f ca="1">SUM(D15,G5)-C16</f>
        <v>74.46999999999997</v>
      </c>
    </row>
    <row r="17" spans="2:7">
      <c r="B17" s="6">
        <f t="shared" si="0"/>
        <v>44724</v>
      </c>
      <c r="C17" s="3"/>
      <c r="D17" s="29">
        <f ca="1">SUM(D16,G5)-C17</f>
        <v>81.239999999999966</v>
      </c>
    </row>
    <row r="18" spans="2:7">
      <c r="B18" s="6">
        <f t="shared" si="0"/>
        <v>44738</v>
      </c>
      <c r="C18" s="3"/>
      <c r="D18" s="29">
        <f ca="1">SUM(D17,G5)-C18</f>
        <v>88.009999999999962</v>
      </c>
    </row>
    <row r="19" spans="2:7">
      <c r="B19" s="6">
        <f t="shared" si="0"/>
        <v>44752</v>
      </c>
      <c r="C19" s="3"/>
      <c r="D19" s="29">
        <f ca="1">SUM(D18,G5)-C19</f>
        <v>94.779999999999959</v>
      </c>
    </row>
    <row r="20" spans="2:7">
      <c r="B20" s="6">
        <f t="shared" si="0"/>
        <v>44766</v>
      </c>
      <c r="C20" s="3"/>
      <c r="D20" s="29">
        <f ca="1">SUM(D19,G5)-C20</f>
        <v>101.54999999999995</v>
      </c>
    </row>
    <row r="21" spans="2:7">
      <c r="B21" s="6">
        <f t="shared" si="0"/>
        <v>44780</v>
      </c>
      <c r="C21" s="3"/>
      <c r="D21" s="29">
        <f ca="1">SUM(D20,G5)-C21</f>
        <v>108.31999999999995</v>
      </c>
      <c r="F21" s="4"/>
      <c r="G21" s="4"/>
    </row>
    <row r="22" spans="2:7">
      <c r="B22" s="6">
        <f t="shared" si="0"/>
        <v>44794</v>
      </c>
      <c r="C22" s="3"/>
      <c r="D22" s="29">
        <f ca="1">SUM(D21,G5)-C22</f>
        <v>115.08999999999995</v>
      </c>
      <c r="F22" s="4"/>
      <c r="G22" s="4"/>
    </row>
    <row r="23" spans="2:7">
      <c r="B23" s="6">
        <f t="shared" si="0"/>
        <v>44808</v>
      </c>
      <c r="C23" s="3"/>
      <c r="D23" s="29">
        <f ca="1">SUM(D22,G5)-C23</f>
        <v>121.85999999999994</v>
      </c>
      <c r="F23" s="4"/>
      <c r="G23" s="4"/>
    </row>
    <row r="24" spans="2:7">
      <c r="B24" s="6">
        <f t="shared" si="0"/>
        <v>44822</v>
      </c>
      <c r="C24" s="3"/>
      <c r="D24" s="29">
        <f ca="1">SUM(D23,G5)-C24</f>
        <v>128.62999999999994</v>
      </c>
      <c r="F24" s="4"/>
      <c r="G24" s="4"/>
    </row>
    <row r="25" spans="2:7">
      <c r="B25" s="6">
        <f t="shared" si="0"/>
        <v>44836</v>
      </c>
      <c r="C25" s="3"/>
      <c r="D25" s="29">
        <f ca="1">SUM(D24,G5)-C25</f>
        <v>135.39999999999995</v>
      </c>
      <c r="F25" s="20"/>
      <c r="G25" s="20"/>
    </row>
    <row r="26" spans="2:7">
      <c r="B26" s="6">
        <f t="shared" si="0"/>
        <v>44850</v>
      </c>
      <c r="C26" s="3"/>
      <c r="D26" s="29">
        <f ca="1">SUM(D25,G5)-C26</f>
        <v>142.16999999999996</v>
      </c>
      <c r="F26" s="4"/>
      <c r="G26" s="4"/>
    </row>
    <row r="27" spans="2:7">
      <c r="B27" s="6">
        <f t="shared" si="0"/>
        <v>44864</v>
      </c>
      <c r="C27" s="3"/>
      <c r="D27" s="29">
        <f ca="1">SUM(D26,G5)-C27</f>
        <v>148.93999999999997</v>
      </c>
      <c r="F27" s="4"/>
      <c r="G27" s="4"/>
    </row>
    <row r="28" spans="2:7">
      <c r="B28" s="6">
        <f t="shared" si="0"/>
        <v>44878</v>
      </c>
      <c r="C28" s="3"/>
      <c r="D28" s="29">
        <f ca="1">SUM(D27,G5)-C28</f>
        <v>155.70999999999998</v>
      </c>
      <c r="F28" s="20"/>
      <c r="G28" s="20"/>
    </row>
    <row r="29" spans="2:7">
      <c r="B29" s="6">
        <f t="shared" si="0"/>
        <v>44892</v>
      </c>
      <c r="C29" s="3"/>
      <c r="D29" s="29">
        <f ca="1">SUM(D28,G5)-C29</f>
        <v>162.47999999999999</v>
      </c>
      <c r="F29" s="20"/>
      <c r="G29" s="20"/>
    </row>
    <row r="30" spans="2:7">
      <c r="B30" s="6">
        <f t="shared" si="0"/>
        <v>44906</v>
      </c>
      <c r="C30" s="3"/>
      <c r="D30" s="29">
        <f ca="1">SUM(D29,G5)-C30</f>
        <v>169.25</v>
      </c>
      <c r="F30" s="20"/>
      <c r="G30" s="20"/>
    </row>
    <row r="31" spans="2:7">
      <c r="B31" s="6">
        <f t="shared" si="0"/>
        <v>44920</v>
      </c>
      <c r="C31" s="3"/>
      <c r="D31" s="29">
        <f ca="1">SUM(D30,G5)-C31</f>
        <v>176.02</v>
      </c>
      <c r="F31" s="20"/>
      <c r="G31" s="20"/>
    </row>
    <row r="32" spans="2:7">
      <c r="B32" s="32" t="s">
        <v>5</v>
      </c>
      <c r="C32" s="7">
        <f>SUM(C6:C31)</f>
        <v>0</v>
      </c>
      <c r="F32" s="20"/>
      <c r="G32" s="20"/>
    </row>
    <row r="34" spans="3:4">
      <c r="C34" s="30" t="s">
        <v>3</v>
      </c>
      <c r="D34" s="8">
        <f ca="1">G5*26</f>
        <v>176.01999999999998</v>
      </c>
    </row>
    <row r="35" spans="3:4">
      <c r="C35" s="31" t="s">
        <v>7</v>
      </c>
      <c r="D35" s="9">
        <f ca="1">D31-D34</f>
        <v>0</v>
      </c>
    </row>
    <row r="36" spans="3:4">
      <c r="D36" s="28"/>
    </row>
    <row r="37" spans="3:4">
      <c r="D37" s="28"/>
    </row>
  </sheetData>
  <sheetProtection sheet="1" objects="1" scenarios="1" selectLockedCells="1"/>
  <mergeCells count="1">
    <mergeCell ref="B3:D3"/>
  </mergeCells>
  <conditionalFormatting sqref="D34">
    <cfRule type="expression" dxfId="60" priority="4">
      <formula>$D$31&gt;$D$34</formula>
    </cfRule>
  </conditionalFormatting>
  <conditionalFormatting sqref="D35">
    <cfRule type="cellIs" dxfId="59" priority="3" operator="lessThanOrEqual">
      <formula>0</formula>
    </cfRule>
  </conditionalFormatting>
  <conditionalFormatting sqref="B7:B31">
    <cfRule type="cellIs" dxfId="58" priority="5" operator="greaterThan">
      <formula>$B$2</formula>
    </cfRule>
  </conditionalFormatting>
  <conditionalFormatting sqref="D10">
    <cfRule type="expression" dxfId="57" priority="6">
      <formula>$B$10&gt;$B$2</formula>
    </cfRule>
  </conditionalFormatting>
  <conditionalFormatting sqref="D7">
    <cfRule type="expression" dxfId="56" priority="7">
      <formula>$B$7&gt;$B$2</formula>
    </cfRule>
  </conditionalFormatting>
  <conditionalFormatting sqref="D8">
    <cfRule type="expression" dxfId="55" priority="8">
      <formula>$B$8&gt;$B$2</formula>
    </cfRule>
  </conditionalFormatting>
  <conditionalFormatting sqref="D9">
    <cfRule type="expression" dxfId="54" priority="9">
      <formula>$B$9&gt;$B$2</formula>
    </cfRule>
  </conditionalFormatting>
  <conditionalFormatting sqref="D14">
    <cfRule type="expression" dxfId="53" priority="10">
      <formula>$B$14&gt;$B$2</formula>
    </cfRule>
  </conditionalFormatting>
  <conditionalFormatting sqref="D15">
    <cfRule type="expression" dxfId="52" priority="11">
      <formula>$B$15&gt;$B$2</formula>
    </cfRule>
  </conditionalFormatting>
  <conditionalFormatting sqref="D16">
    <cfRule type="expression" dxfId="51" priority="12">
      <formula>$B$16&gt;$B$2</formula>
    </cfRule>
  </conditionalFormatting>
  <conditionalFormatting sqref="D17">
    <cfRule type="expression" dxfId="50" priority="13">
      <formula>$B$17&gt;$B$2</formula>
    </cfRule>
  </conditionalFormatting>
  <conditionalFormatting sqref="D18">
    <cfRule type="expression" dxfId="49" priority="14">
      <formula>$B$18&gt;$B$2</formula>
    </cfRule>
  </conditionalFormatting>
  <conditionalFormatting sqref="D19">
    <cfRule type="expression" dxfId="48" priority="15">
      <formula>$B$19&gt;$B$2</formula>
    </cfRule>
  </conditionalFormatting>
  <conditionalFormatting sqref="D20">
    <cfRule type="expression" dxfId="47" priority="16">
      <formula>$B$20&gt;$B$2</formula>
    </cfRule>
  </conditionalFormatting>
  <conditionalFormatting sqref="D21">
    <cfRule type="expression" dxfId="46" priority="17">
      <formula>$B$21&gt;$B$2</formula>
    </cfRule>
  </conditionalFormatting>
  <conditionalFormatting sqref="D22">
    <cfRule type="expression" dxfId="45" priority="18">
      <formula>$B$22&gt;$B$2</formula>
    </cfRule>
  </conditionalFormatting>
  <conditionalFormatting sqref="D23">
    <cfRule type="expression" dxfId="44" priority="19">
      <formula>$B$23&gt;$B$2</formula>
    </cfRule>
  </conditionalFormatting>
  <conditionalFormatting sqref="D24">
    <cfRule type="expression" dxfId="43" priority="20">
      <formula>$B$24&gt;$B$2</formula>
    </cfRule>
  </conditionalFormatting>
  <conditionalFormatting sqref="D25">
    <cfRule type="expression" dxfId="42" priority="21">
      <formula>$B$25&gt;$B$2</formula>
    </cfRule>
  </conditionalFormatting>
  <conditionalFormatting sqref="D26">
    <cfRule type="expression" dxfId="41" priority="22">
      <formula>$B$26&gt;$B$2</formula>
    </cfRule>
  </conditionalFormatting>
  <conditionalFormatting sqref="D27">
    <cfRule type="expression" dxfId="40" priority="23">
      <formula>$B$27&gt;$B$2</formula>
    </cfRule>
  </conditionalFormatting>
  <conditionalFormatting sqref="D28">
    <cfRule type="expression" dxfId="39" priority="24">
      <formula>$B$28&gt;$B$2</formula>
    </cfRule>
  </conditionalFormatting>
  <conditionalFormatting sqref="D29">
    <cfRule type="expression" dxfId="38" priority="25">
      <formula>$B$29&gt;$B$2</formula>
    </cfRule>
  </conditionalFormatting>
  <conditionalFormatting sqref="D30">
    <cfRule type="expression" dxfId="37" priority="26">
      <formula>$B$30&gt;$B$2</formula>
    </cfRule>
  </conditionalFormatting>
  <conditionalFormatting sqref="D11">
    <cfRule type="expression" dxfId="36" priority="27">
      <formula>$B$11&gt;$B$2</formula>
    </cfRule>
  </conditionalFormatting>
  <conditionalFormatting sqref="D12">
    <cfRule type="expression" dxfId="35" priority="28">
      <formula>$B$12&gt;$B$2</formula>
    </cfRule>
  </conditionalFormatting>
  <conditionalFormatting sqref="D13">
    <cfRule type="expression" dxfId="34" priority="29">
      <formula>$B$13&gt;$B$2</formula>
    </cfRule>
  </conditionalFormatting>
  <conditionalFormatting sqref="D31">
    <cfRule type="expression" dxfId="33" priority="30">
      <formula>$B$31&gt;$B$2</formula>
    </cfRule>
  </conditionalFormatting>
  <conditionalFormatting sqref="D6">
    <cfRule type="expression" dxfId="32" priority="31">
      <formula>$B$6&gt;$B$2</formula>
    </cfRule>
  </conditionalFormatting>
  <conditionalFormatting sqref="G3">
    <cfRule type="cellIs" dxfId="31" priority="1" operator="greaterThan">
      <formula>$B$2</formula>
    </cfRule>
  </conditionalFormatting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</sheetPr>
  <dimension ref="A2:J37"/>
  <sheetViews>
    <sheetView showGridLines="0" showRowColHeaders="0" zoomScale="110" zoomScaleNormal="110" zoomScalePageLayoutView="110" workbookViewId="0">
      <selection activeCell="D5" sqref="D5"/>
    </sheetView>
  </sheetViews>
  <sheetFormatPr baseColWidth="10" defaultColWidth="8.83203125" defaultRowHeight="21" x14ac:dyDescent="0"/>
  <cols>
    <col min="1" max="1" width="4.1640625" style="17" customWidth="1"/>
    <col min="2" max="2" width="21.6640625" style="16" customWidth="1"/>
    <col min="3" max="4" width="15.6640625" style="16" customWidth="1"/>
    <col min="5" max="5" width="4.1640625" style="17" customWidth="1"/>
    <col min="6" max="6" width="24" style="17" customWidth="1"/>
    <col min="7" max="7" width="21.6640625" style="17" customWidth="1"/>
    <col min="8" max="8" width="4.1640625" style="17" customWidth="1"/>
    <col min="9" max="9" width="17.6640625" style="17" customWidth="1"/>
    <col min="10" max="16384" width="8.83203125" style="17"/>
  </cols>
  <sheetData>
    <row r="2" spans="1:10">
      <c r="B2" s="10">
        <f ca="1">TODAY()</f>
        <v>44426</v>
      </c>
    </row>
    <row r="3" spans="1:10">
      <c r="B3" s="76" t="s">
        <v>0</v>
      </c>
      <c r="C3" s="77"/>
      <c r="D3" s="78"/>
      <c r="F3" s="36" t="s">
        <v>8</v>
      </c>
      <c r="G3" s="18">
        <v>42968</v>
      </c>
      <c r="H3" s="35" t="s">
        <v>12</v>
      </c>
    </row>
    <row r="4" spans="1:10">
      <c r="B4" s="13" t="s">
        <v>2</v>
      </c>
      <c r="C4" s="14" t="s">
        <v>1</v>
      </c>
      <c r="D4" s="14" t="s">
        <v>4</v>
      </c>
      <c r="F4" s="36" t="s">
        <v>9</v>
      </c>
      <c r="G4" s="11">
        <f ca="1">(B2-G3)/365.25</f>
        <v>3.9917864476386038</v>
      </c>
      <c r="H4" s="19"/>
      <c r="J4" s="20"/>
    </row>
    <row r="5" spans="1:10">
      <c r="B5" s="13"/>
      <c r="C5" s="15" t="s">
        <v>6</v>
      </c>
      <c r="D5" s="1"/>
      <c r="E5" s="35" t="s">
        <v>12</v>
      </c>
      <c r="F5" s="36" t="s">
        <v>10</v>
      </c>
      <c r="G5" s="12">
        <f ca="1">IF(G4&gt;10,9.85,
IF(G4&gt;5,8.31,
6.77))</f>
        <v>6.77</v>
      </c>
      <c r="H5" s="34"/>
      <c r="J5" s="20"/>
    </row>
    <row r="6" spans="1:10">
      <c r="A6" s="30" t="s">
        <v>11</v>
      </c>
      <c r="B6" s="21">
        <v>44934</v>
      </c>
      <c r="C6" s="2"/>
      <c r="D6" s="29">
        <f ca="1">SUM(D5,G5)-C6</f>
        <v>6.77</v>
      </c>
      <c r="H6" s="22"/>
      <c r="J6" s="20"/>
    </row>
    <row r="7" spans="1:10">
      <c r="B7" s="6">
        <f t="shared" ref="B7:B31" si="0">B6+14</f>
        <v>44948</v>
      </c>
      <c r="C7" s="2"/>
      <c r="D7" s="29">
        <f ca="1">SUM(D6,G5)-C7</f>
        <v>13.54</v>
      </c>
      <c r="I7" s="23"/>
      <c r="J7" s="24"/>
    </row>
    <row r="8" spans="1:10">
      <c r="B8" s="6">
        <f t="shared" si="0"/>
        <v>44962</v>
      </c>
      <c r="C8" s="2"/>
      <c r="D8" s="29">
        <f ca="1">SUM(D7,G5)-C8</f>
        <v>20.309999999999999</v>
      </c>
      <c r="I8" s="23"/>
      <c r="J8" s="25"/>
    </row>
    <row r="9" spans="1:10">
      <c r="B9" s="6">
        <f t="shared" si="0"/>
        <v>44976</v>
      </c>
      <c r="C9" s="2"/>
      <c r="D9" s="29">
        <f ca="1">SUM(D8,G5)-C9</f>
        <v>27.08</v>
      </c>
      <c r="F9" s="20"/>
      <c r="G9" s="20"/>
      <c r="I9" s="26"/>
      <c r="J9" s="27"/>
    </row>
    <row r="10" spans="1:10">
      <c r="B10" s="6">
        <f t="shared" si="0"/>
        <v>44990</v>
      </c>
      <c r="C10" s="2"/>
      <c r="D10" s="29">
        <f ca="1">SUM(D9,G5)-C10</f>
        <v>33.849999999999994</v>
      </c>
      <c r="I10" s="20"/>
      <c r="J10" s="20"/>
    </row>
    <row r="11" spans="1:10">
      <c r="B11" s="6">
        <f t="shared" si="0"/>
        <v>45004</v>
      </c>
      <c r="C11" s="3"/>
      <c r="D11" s="29">
        <f ca="1">SUM(D10,G5)-C11</f>
        <v>40.61999999999999</v>
      </c>
      <c r="J11" s="20"/>
    </row>
    <row r="12" spans="1:10">
      <c r="B12" s="6">
        <f t="shared" si="0"/>
        <v>45018</v>
      </c>
      <c r="C12" s="2"/>
      <c r="D12" s="29">
        <f ca="1">SUM(D11,G5)-C12</f>
        <v>47.389999999999986</v>
      </c>
      <c r="J12" s="20"/>
    </row>
    <row r="13" spans="1:10">
      <c r="B13" s="6">
        <f t="shared" si="0"/>
        <v>45032</v>
      </c>
      <c r="C13" s="3"/>
      <c r="D13" s="29">
        <f ca="1">SUM(D12,G5)-C13</f>
        <v>54.159999999999982</v>
      </c>
      <c r="J13" s="20"/>
    </row>
    <row r="14" spans="1:10">
      <c r="B14" s="6">
        <f t="shared" si="0"/>
        <v>45046</v>
      </c>
      <c r="C14" s="3"/>
      <c r="D14" s="29">
        <f ca="1">SUM(D13,G5)-C14</f>
        <v>60.929999999999978</v>
      </c>
    </row>
    <row r="15" spans="1:10">
      <c r="B15" s="6">
        <f t="shared" si="0"/>
        <v>45060</v>
      </c>
      <c r="C15" s="3"/>
      <c r="D15" s="29">
        <f ca="1">SUM(D14,G5)-C15</f>
        <v>67.699999999999974</v>
      </c>
      <c r="F15" s="20"/>
      <c r="G15" s="20"/>
      <c r="H15" s="20"/>
      <c r="I15" s="20"/>
      <c r="J15" s="20"/>
    </row>
    <row r="16" spans="1:10">
      <c r="B16" s="6">
        <f t="shared" si="0"/>
        <v>45074</v>
      </c>
      <c r="C16" s="3"/>
      <c r="D16" s="29">
        <f ca="1">SUM(D15,G5)-C16</f>
        <v>74.46999999999997</v>
      </c>
    </row>
    <row r="17" spans="2:7">
      <c r="B17" s="6">
        <f t="shared" si="0"/>
        <v>45088</v>
      </c>
      <c r="C17" s="3"/>
      <c r="D17" s="29">
        <f ca="1">SUM(D16,G5)-C17</f>
        <v>81.239999999999966</v>
      </c>
    </row>
    <row r="18" spans="2:7">
      <c r="B18" s="6">
        <f t="shared" si="0"/>
        <v>45102</v>
      </c>
      <c r="C18" s="3"/>
      <c r="D18" s="29">
        <f ca="1">SUM(D17,G5)-C18</f>
        <v>88.009999999999962</v>
      </c>
    </row>
    <row r="19" spans="2:7">
      <c r="B19" s="6">
        <f t="shared" si="0"/>
        <v>45116</v>
      </c>
      <c r="C19" s="3"/>
      <c r="D19" s="29">
        <f ca="1">SUM(D18,G5)-C19</f>
        <v>94.779999999999959</v>
      </c>
    </row>
    <row r="20" spans="2:7">
      <c r="B20" s="6">
        <f t="shared" si="0"/>
        <v>45130</v>
      </c>
      <c r="C20" s="3"/>
      <c r="D20" s="29">
        <f ca="1">SUM(D19,G5)-C20</f>
        <v>101.54999999999995</v>
      </c>
    </row>
    <row r="21" spans="2:7">
      <c r="B21" s="6">
        <f t="shared" si="0"/>
        <v>45144</v>
      </c>
      <c r="C21" s="3"/>
      <c r="D21" s="29">
        <f ca="1">SUM(D20,G5)-C21</f>
        <v>108.31999999999995</v>
      </c>
      <c r="F21" s="4"/>
      <c r="G21" s="4"/>
    </row>
    <row r="22" spans="2:7">
      <c r="B22" s="6">
        <f t="shared" si="0"/>
        <v>45158</v>
      </c>
      <c r="C22" s="3"/>
      <c r="D22" s="29">
        <f ca="1">SUM(D21,G5)-C22</f>
        <v>115.08999999999995</v>
      </c>
      <c r="F22" s="4"/>
      <c r="G22" s="4"/>
    </row>
    <row r="23" spans="2:7">
      <c r="B23" s="6">
        <f t="shared" si="0"/>
        <v>45172</v>
      </c>
      <c r="C23" s="3"/>
      <c r="D23" s="29">
        <f ca="1">SUM(D22,G5)-C23</f>
        <v>121.85999999999994</v>
      </c>
      <c r="F23" s="4"/>
      <c r="G23" s="4"/>
    </row>
    <row r="24" spans="2:7">
      <c r="B24" s="6">
        <f t="shared" si="0"/>
        <v>45186</v>
      </c>
      <c r="C24" s="3"/>
      <c r="D24" s="29">
        <f ca="1">SUM(D23,G5)-C24</f>
        <v>128.62999999999994</v>
      </c>
      <c r="F24" s="4"/>
      <c r="G24" s="4"/>
    </row>
    <row r="25" spans="2:7">
      <c r="B25" s="6">
        <f t="shared" si="0"/>
        <v>45200</v>
      </c>
      <c r="C25" s="3"/>
      <c r="D25" s="29">
        <f ca="1">SUM(D24,G5)-C25</f>
        <v>135.39999999999995</v>
      </c>
      <c r="F25" s="20"/>
      <c r="G25" s="20"/>
    </row>
    <row r="26" spans="2:7">
      <c r="B26" s="6">
        <f t="shared" si="0"/>
        <v>45214</v>
      </c>
      <c r="C26" s="3"/>
      <c r="D26" s="29">
        <f ca="1">SUM(D25,G5)-C26</f>
        <v>142.16999999999996</v>
      </c>
      <c r="F26" s="4"/>
      <c r="G26" s="4"/>
    </row>
    <row r="27" spans="2:7">
      <c r="B27" s="6">
        <f t="shared" si="0"/>
        <v>45228</v>
      </c>
      <c r="C27" s="3"/>
      <c r="D27" s="29">
        <f ca="1">SUM(D26,G5)-C27</f>
        <v>148.93999999999997</v>
      </c>
      <c r="F27" s="4"/>
      <c r="G27" s="4"/>
    </row>
    <row r="28" spans="2:7">
      <c r="B28" s="6">
        <f t="shared" si="0"/>
        <v>45242</v>
      </c>
      <c r="C28" s="3"/>
      <c r="D28" s="29">
        <f ca="1">SUM(D27,G5)-C28</f>
        <v>155.70999999999998</v>
      </c>
      <c r="F28" s="20"/>
      <c r="G28" s="20"/>
    </row>
    <row r="29" spans="2:7">
      <c r="B29" s="6">
        <f t="shared" si="0"/>
        <v>45256</v>
      </c>
      <c r="C29" s="3"/>
      <c r="D29" s="29">
        <f ca="1">SUM(D28,G5)-C29</f>
        <v>162.47999999999999</v>
      </c>
      <c r="F29" s="20"/>
      <c r="G29" s="20"/>
    </row>
    <row r="30" spans="2:7">
      <c r="B30" s="6">
        <f t="shared" si="0"/>
        <v>45270</v>
      </c>
      <c r="C30" s="3"/>
      <c r="D30" s="29">
        <f ca="1">SUM(D29,G5)-C30</f>
        <v>169.25</v>
      </c>
      <c r="F30" s="20"/>
      <c r="G30" s="20"/>
    </row>
    <row r="31" spans="2:7">
      <c r="B31" s="6">
        <f t="shared" si="0"/>
        <v>45284</v>
      </c>
      <c r="C31" s="3"/>
      <c r="D31" s="29">
        <f ca="1">SUM(D30,G5)-C31</f>
        <v>176.02</v>
      </c>
      <c r="F31" s="20"/>
      <c r="G31" s="20"/>
    </row>
    <row r="32" spans="2:7">
      <c r="B32" s="32" t="s">
        <v>5</v>
      </c>
      <c r="C32" s="7">
        <f>SUM(C6:C31)</f>
        <v>0</v>
      </c>
      <c r="F32" s="20"/>
      <c r="G32" s="20"/>
    </row>
    <row r="34" spans="3:4">
      <c r="C34" s="30" t="s">
        <v>3</v>
      </c>
      <c r="D34" s="8">
        <f ca="1">G5*26</f>
        <v>176.01999999999998</v>
      </c>
    </row>
    <row r="35" spans="3:4">
      <c r="C35" s="31" t="s">
        <v>7</v>
      </c>
      <c r="D35" s="9">
        <f ca="1">D31-D34</f>
        <v>0</v>
      </c>
    </row>
    <row r="36" spans="3:4">
      <c r="D36" s="28"/>
    </row>
    <row r="37" spans="3:4">
      <c r="D37" s="28"/>
    </row>
  </sheetData>
  <sheetProtection sheet="1" objects="1" scenarios="1" selectLockedCells="1"/>
  <mergeCells count="1">
    <mergeCell ref="B3:D3"/>
  </mergeCells>
  <conditionalFormatting sqref="D34">
    <cfRule type="expression" dxfId="30" priority="4">
      <formula>$D$31&gt;$D$34</formula>
    </cfRule>
  </conditionalFormatting>
  <conditionalFormatting sqref="D35">
    <cfRule type="cellIs" dxfId="29" priority="3" operator="lessThanOrEqual">
      <formula>0</formula>
    </cfRule>
  </conditionalFormatting>
  <conditionalFormatting sqref="B7:B31">
    <cfRule type="cellIs" dxfId="28" priority="5" operator="greaterThan">
      <formula>$B$2</formula>
    </cfRule>
  </conditionalFormatting>
  <conditionalFormatting sqref="D10">
    <cfRule type="expression" dxfId="27" priority="6">
      <formula>$B$10&gt;$B$2</formula>
    </cfRule>
  </conditionalFormatting>
  <conditionalFormatting sqref="D7">
    <cfRule type="expression" dxfId="26" priority="7">
      <formula>$B$7&gt;$B$2</formula>
    </cfRule>
  </conditionalFormatting>
  <conditionalFormatting sqref="D8">
    <cfRule type="expression" dxfId="25" priority="8">
      <formula>$B$8&gt;$B$2</formula>
    </cfRule>
  </conditionalFormatting>
  <conditionalFormatting sqref="D9">
    <cfRule type="expression" dxfId="24" priority="9">
      <formula>$B$9&gt;$B$2</formula>
    </cfRule>
  </conditionalFormatting>
  <conditionalFormatting sqref="D14">
    <cfRule type="expression" dxfId="23" priority="10">
      <formula>$B$14&gt;$B$2</formula>
    </cfRule>
  </conditionalFormatting>
  <conditionalFormatting sqref="D15">
    <cfRule type="expression" dxfId="22" priority="11">
      <formula>$B$15&gt;$B$2</formula>
    </cfRule>
  </conditionalFormatting>
  <conditionalFormatting sqref="D16">
    <cfRule type="expression" dxfId="21" priority="12">
      <formula>$B$16&gt;$B$2</formula>
    </cfRule>
  </conditionalFormatting>
  <conditionalFormatting sqref="D17">
    <cfRule type="expression" dxfId="20" priority="13">
      <formula>$B$17&gt;$B$2</formula>
    </cfRule>
  </conditionalFormatting>
  <conditionalFormatting sqref="D18">
    <cfRule type="expression" dxfId="19" priority="14">
      <formula>$B$18&gt;$B$2</formula>
    </cfRule>
  </conditionalFormatting>
  <conditionalFormatting sqref="D19">
    <cfRule type="expression" dxfId="18" priority="15">
      <formula>$B$19&gt;$B$2</formula>
    </cfRule>
  </conditionalFormatting>
  <conditionalFormatting sqref="D20">
    <cfRule type="expression" dxfId="17" priority="16">
      <formula>$B$20&gt;$B$2</formula>
    </cfRule>
  </conditionalFormatting>
  <conditionalFormatting sqref="D21">
    <cfRule type="expression" dxfId="16" priority="17">
      <formula>$B$21&gt;$B$2</formula>
    </cfRule>
  </conditionalFormatting>
  <conditionalFormatting sqref="D22">
    <cfRule type="expression" dxfId="15" priority="18">
      <formula>$B$22&gt;$B$2</formula>
    </cfRule>
  </conditionalFormatting>
  <conditionalFormatting sqref="D23">
    <cfRule type="expression" dxfId="14" priority="19">
      <formula>$B$23&gt;$B$2</formula>
    </cfRule>
  </conditionalFormatting>
  <conditionalFormatting sqref="D24">
    <cfRule type="expression" dxfId="13" priority="20">
      <formula>$B$24&gt;$B$2</formula>
    </cfRule>
  </conditionalFormatting>
  <conditionalFormatting sqref="D25">
    <cfRule type="expression" dxfId="12" priority="21">
      <formula>$B$25&gt;$B$2</formula>
    </cfRule>
  </conditionalFormatting>
  <conditionalFormatting sqref="D26">
    <cfRule type="expression" dxfId="11" priority="22">
      <formula>$B$26&gt;$B$2</formula>
    </cfRule>
  </conditionalFormatting>
  <conditionalFormatting sqref="D27">
    <cfRule type="expression" dxfId="10" priority="23">
      <formula>$B$27&gt;$B$2</formula>
    </cfRule>
  </conditionalFormatting>
  <conditionalFormatting sqref="D28">
    <cfRule type="expression" dxfId="9" priority="24">
      <formula>$B$28&gt;$B$2</formula>
    </cfRule>
  </conditionalFormatting>
  <conditionalFormatting sqref="D29">
    <cfRule type="expression" dxfId="8" priority="25">
      <formula>$B$29&gt;$B$2</formula>
    </cfRule>
  </conditionalFormatting>
  <conditionalFormatting sqref="D30">
    <cfRule type="expression" dxfId="7" priority="26">
      <formula>$B$30&gt;$B$2</formula>
    </cfRule>
  </conditionalFormatting>
  <conditionalFormatting sqref="D11">
    <cfRule type="expression" dxfId="6" priority="27">
      <formula>$B$11&gt;$B$2</formula>
    </cfRule>
  </conditionalFormatting>
  <conditionalFormatting sqref="D12">
    <cfRule type="expression" dxfId="5" priority="28">
      <formula>$B$12&gt;$B$2</formula>
    </cfRule>
  </conditionalFormatting>
  <conditionalFormatting sqref="D13">
    <cfRule type="expression" dxfId="4" priority="29">
      <formula>$B$13&gt;$B$2</formula>
    </cfRule>
  </conditionalFormatting>
  <conditionalFormatting sqref="D31">
    <cfRule type="expression" dxfId="3" priority="30">
      <formula>$B$31&gt;$B$2</formula>
    </cfRule>
  </conditionalFormatting>
  <conditionalFormatting sqref="D6">
    <cfRule type="expression" dxfId="2" priority="31">
      <formula>$B$6&gt;$B$2</formula>
    </cfRule>
  </conditionalFormatting>
  <conditionalFormatting sqref="G3">
    <cfRule type="cellIs" dxfId="1" priority="1" operator="greaterThan">
      <formula>$B$2</formula>
    </cfRule>
  </conditionalFormatting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B2:E7"/>
  <sheetViews>
    <sheetView showGridLines="0" showRowColHeaders="0" workbookViewId="0">
      <selection activeCell="C2" sqref="C2"/>
    </sheetView>
  </sheetViews>
  <sheetFormatPr baseColWidth="10" defaultRowHeight="21" x14ac:dyDescent="0"/>
  <cols>
    <col min="1" max="1" width="4.1640625" style="69" customWidth="1"/>
    <col min="2" max="2" width="29.6640625" style="69" bestFit="1" customWidth="1"/>
    <col min="3" max="3" width="13.6640625" style="69" customWidth="1"/>
    <col min="4" max="4" width="3.33203125" style="69" bestFit="1" customWidth="1"/>
    <col min="5" max="16384" width="10.83203125" style="69"/>
  </cols>
  <sheetData>
    <row r="2" spans="2:5">
      <c r="B2" s="70" t="s">
        <v>25</v>
      </c>
      <c r="C2" s="74">
        <v>44064</v>
      </c>
      <c r="D2" s="69" t="s">
        <v>12</v>
      </c>
      <c r="E2" s="69" t="s">
        <v>31</v>
      </c>
    </row>
    <row r="3" spans="2:5">
      <c r="B3" s="70" t="s">
        <v>26</v>
      </c>
      <c r="C3" s="74">
        <v>44287</v>
      </c>
      <c r="D3" s="69" t="s">
        <v>12</v>
      </c>
      <c r="E3" s="69" t="s">
        <v>32</v>
      </c>
    </row>
    <row r="4" spans="2:5">
      <c r="B4" s="70" t="s">
        <v>28</v>
      </c>
      <c r="C4" s="71">
        <f>C3-C2</f>
        <v>223</v>
      </c>
    </row>
    <row r="5" spans="2:5">
      <c r="B5" s="70" t="s">
        <v>27</v>
      </c>
      <c r="C5" s="75">
        <v>80</v>
      </c>
      <c r="D5" s="69" t="s">
        <v>12</v>
      </c>
      <c r="E5" s="69" t="s">
        <v>33</v>
      </c>
    </row>
    <row r="6" spans="2:5">
      <c r="B6" s="70" t="s">
        <v>29</v>
      </c>
      <c r="C6" s="71">
        <f>C5/365</f>
        <v>0.21917808219178081</v>
      </c>
    </row>
    <row r="7" spans="2:5">
      <c r="B7" s="70" t="s">
        <v>30</v>
      </c>
      <c r="C7" s="72">
        <f>C4*C6</f>
        <v>48.87671232876712</v>
      </c>
      <c r="E7" s="73" t="s">
        <v>34</v>
      </c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2021</vt:lpstr>
      <vt:lpstr>2022</vt:lpstr>
      <vt:lpstr>2023</vt:lpstr>
      <vt:lpstr>Pro Rata Share Calc</vt:lpstr>
    </vt:vector>
  </TitlesOfParts>
  <Company>cbd training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cbd</dc:creator>
  <cp:lastModifiedBy>David Rogers</cp:lastModifiedBy>
  <cp:lastPrinted>2009-06-22T20:56:03Z</cp:lastPrinted>
  <dcterms:created xsi:type="dcterms:W3CDTF">2007-08-21T19:46:36Z</dcterms:created>
  <dcterms:modified xsi:type="dcterms:W3CDTF">2021-08-18T15:23:41Z</dcterms:modified>
</cp:coreProperties>
</file>